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6b53825cc251963/Documents/EA_training/Courses_June2025/"/>
    </mc:Choice>
  </mc:AlternateContent>
  <xr:revisionPtr revIDLastSave="15" documentId="8_{2A57F522-1294-4E3E-A904-E1C954D72D8D}" xr6:coauthVersionLast="47" xr6:coauthVersionMax="47" xr10:uidLastSave="{E0D60413-D8ED-43A1-913B-DE461FE43DB0}"/>
  <bookViews>
    <workbookView xWindow="28680" yWindow="-120" windowWidth="29040" windowHeight="15720" xr2:uid="{72EBD2DC-7AB9-4C51-82F5-369536526D48}"/>
  </bookViews>
  <sheets>
    <sheet name="Personnel Project Costs" sheetId="1" r:id="rId1"/>
    <sheet name="Cost Incurred" sheetId="4" r:id="rId2"/>
    <sheet name="Day-Equival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I6" i="2"/>
  <c r="H4" i="1" s="1"/>
  <c r="G4" i="2"/>
  <c r="K3" i="1"/>
  <c r="F3" i="1"/>
  <c r="K8" i="2"/>
  <c r="H8" i="2"/>
  <c r="D3" i="1"/>
  <c r="D4" i="1"/>
  <c r="D5" i="1"/>
  <c r="D2" i="1"/>
  <c r="G3" i="1"/>
  <c r="G4" i="1"/>
  <c r="G5" i="1"/>
  <c r="G2" i="1"/>
  <c r="G7" i="2"/>
  <c r="I7" i="2" s="1"/>
  <c r="J7" i="2" s="1"/>
  <c r="K7" i="2" s="1"/>
  <c r="G5" i="2"/>
  <c r="I5" i="2" s="1"/>
  <c r="J5" i="2" s="1"/>
  <c r="K5" i="2" s="1"/>
  <c r="I4" i="2"/>
  <c r="C2" i="1" s="1"/>
  <c r="G8" i="2"/>
  <c r="I8" i="2" s="1"/>
  <c r="J8" i="2" s="1"/>
  <c r="B7" i="2"/>
  <c r="B17" i="4"/>
  <c r="C17" i="4"/>
  <c r="C5" i="1" l="1"/>
  <c r="C3" i="1"/>
  <c r="E3" i="1" s="1"/>
  <c r="J4" i="2"/>
  <c r="H2" i="1"/>
  <c r="J6" i="2"/>
  <c r="H3" i="1"/>
  <c r="E2" i="1"/>
  <c r="C4" i="1"/>
  <c r="E4" i="1" s="1"/>
  <c r="E5" i="1"/>
  <c r="F5" i="1" s="1"/>
  <c r="G6" i="1"/>
  <c r="F4" i="1" l="1"/>
  <c r="K4" i="2"/>
  <c r="F2" i="1"/>
  <c r="H5" i="1"/>
  <c r="K6" i="2"/>
  <c r="I2" i="1"/>
  <c r="J2" i="1" s="1"/>
  <c r="I3" i="1"/>
  <c r="J3" i="1" s="1"/>
  <c r="I5" i="1"/>
  <c r="J5" i="1" s="1"/>
  <c r="K5" i="1" s="1"/>
  <c r="D6" i="1"/>
  <c r="F6" i="1" l="1"/>
  <c r="K2" i="1"/>
  <c r="I4" i="1"/>
  <c r="J4" i="1" s="1"/>
  <c r="K4" i="1" s="1"/>
  <c r="K6" i="1" l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Dishkova</author>
  </authors>
  <commentList>
    <comment ref="I1" authorId="0" shapeId="0" xr:uid="{C442EA8E-987D-4793-A988-70BC52E2D9D8}">
      <text>
        <r>
          <rPr>
            <b/>
            <sz val="9"/>
            <color indexed="81"/>
            <rFont val="Tahoma"/>
            <family val="2"/>
          </rPr>
          <t>Sara Dishkova:</t>
        </r>
        <r>
          <rPr>
            <sz val="9"/>
            <color indexed="81"/>
            <rFont val="Tahoma"/>
            <family val="2"/>
          </rPr>
          <t xml:space="preserve">
Action Reference vs. National Projects Reference</t>
        </r>
      </text>
    </comment>
  </commentList>
</comments>
</file>

<file path=xl/sharedStrings.xml><?xml version="1.0" encoding="utf-8"?>
<sst xmlns="http://schemas.openxmlformats.org/spreadsheetml/2006/main" count="45" uniqueCount="31">
  <si>
    <t>Maximum Declarable Day Equivalents</t>
  </si>
  <si>
    <t>Maximum Declarable Day Equivalents (&lt;=215)</t>
  </si>
  <si>
    <t>Maximum Declarable Day-Equivalents</t>
  </si>
  <si>
    <t>% of Full Time Equivalent</t>
  </si>
  <si>
    <t>Person Name</t>
  </si>
  <si>
    <t>Cost Category</t>
  </si>
  <si>
    <t>A1</t>
  </si>
  <si>
    <t>Total</t>
  </si>
  <si>
    <t>Additional (Project) Remuneration</t>
  </si>
  <si>
    <t>Daily Rate on National Projects</t>
  </si>
  <si>
    <t>Total Personnel Project Costs</t>
  </si>
  <si>
    <t>Anabel</t>
  </si>
  <si>
    <t>Boris</t>
  </si>
  <si>
    <t>Candice</t>
  </si>
  <si>
    <t>Daniel</t>
  </si>
  <si>
    <t>Daily Rate on the Action</t>
  </si>
  <si>
    <t>Termination Date</t>
  </si>
  <si>
    <t>Recruitment  Date
if after the 1-Jan-2024</t>
  </si>
  <si>
    <t>End of reporting period</t>
  </si>
  <si>
    <t>Personel</t>
  </si>
  <si>
    <t>Time worked on the project (in % of total time)
(based on time-records-supported calculations)</t>
  </si>
  <si>
    <t>Number of months the person was employed during the Reporting Period
(1 month = 30 days)</t>
  </si>
  <si>
    <t>Total number of months during the Reporting Period</t>
  </si>
  <si>
    <t>Costs Incurred during RP
(Basic Remuneration)</t>
  </si>
  <si>
    <t>Costs Incurred during RP
(Additional Project  Remuneration)</t>
  </si>
  <si>
    <t>Total personnel costs incurred during the RP</t>
  </si>
  <si>
    <t>Project Additional Remuneration</t>
  </si>
  <si>
    <t>AR&lt;NPR</t>
  </si>
  <si>
    <t>Actual Project Day-Equivalents</t>
  </si>
  <si>
    <t>PMs</t>
  </si>
  <si>
    <t>Project Eligible Personnel Costs (Basic Remuneration)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</si>
</sst>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[$-409]dd/mmm/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horizontal="center" vertical="center"/>
    </xf>
  </cellXfs>
  <cellStyles count="2">
    <cellStyle name="Normal" xfId="0" builtinId="0"/>
    <cellStyle name="Per cent" xfId="1" builtinId="5"/>
  </cellStyles>
  <dxfs count="37">
    <dxf>
      <numFmt numFmtId="2" formatCode="0.00"/>
      <alignment horizontal="center" vertical="center" textRotation="0" wrapText="0" indent="0" justifyLastLine="0" shrinkToFit="0" readingOrder="0"/>
      <protection locked="1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164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1" formatCode="0"/>
      <alignment horizontal="center" vertical="center" textRotation="0" wrapText="0" indent="0" justifyLastLine="0" shrinkToFit="0" readingOrder="0"/>
      <protection locked="0" hidden="0"/>
    </dxf>
    <dxf>
      <numFmt numFmtId="165" formatCode="[$-409]dd/mmm/yy;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 tint="0.249977111117893"/>
        <name val="Aptos Narrow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protection locked="0" hidden="0"/>
    </dxf>
    <dxf>
      <numFmt numFmtId="165" formatCode="[$-409]dd/mmm/yy;@"/>
      <alignment horizontal="center" vertical="center" textRotation="0" wrapText="0" indent="0" justifyLastLine="0" shrinkToFit="0" readingOrder="0"/>
      <protection locked="0" hidden="0"/>
    </dxf>
    <dxf>
      <numFmt numFmtId="165" formatCode="[$-409]dd/mmm/yy;@"/>
      <alignment horizontal="center" vertical="center" textRotation="0" wrapText="0" indent="0" justifyLastLine="0" shrinkToFit="0" readingOrder="0"/>
      <protection locked="0" hidden="0"/>
    </dxf>
    <dxf>
      <numFmt numFmtId="164" formatCode="0.0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alignment horizontal="center" vertical="center" textRotation="0" wrapText="1" indent="0" justifyLastLine="0" shrinkToFit="0" readingOrder="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80805-87B9-41B2-A351-40A71920BB87}" name="Tbl_ProjectPersCosts" displayName="Tbl_ProjectPersCosts" ref="A1:K6" totalsRowCount="1" headerRowDxfId="36">
  <autoFilter ref="A1:K5" xr:uid="{95480805-87B9-41B2-A351-40A71920BB87}"/>
  <tableColumns count="11">
    <tableColumn id="1" xr3:uid="{4C192ABC-7583-4400-9C2B-457700B5F6A3}" name="Person Name" totalsRowLabel="Total"/>
    <tableColumn id="2" xr3:uid="{241B401F-8FCF-4BF5-85E9-AC43523D8BAF}" name="Cost Category" dataDxfId="35" totalsRowDxfId="34"/>
    <tableColumn id="3" xr3:uid="{5CF627B4-CBE5-4F04-BD6B-7ACA1F55982E}" name="Maximum Declarable Day Equivalents" dataDxfId="33" totalsRowDxfId="32">
      <calculatedColumnFormula>'Day-Equivalents'!$I4</calculatedColumnFormula>
    </tableColumn>
    <tableColumn id="4" xr3:uid="{B7E851C1-25AF-4B39-84D1-DE415E8350F0}" name="Costs Incurred during RP_x000a_(Basic Remuneration)" totalsRowFunction="sum" dataDxfId="31" totalsRowDxfId="30">
      <calculatedColumnFormula>Tbl_CostIncurred[[#This Row],[Total personnel costs incurred during the RP]]</calculatedColumnFormula>
    </tableColumn>
    <tableColumn id="6" xr3:uid="{51039279-740F-4290-9029-8AEFDF057482}" name="Daily Rate on National Projects" dataDxfId="29" totalsRowDxfId="28">
      <calculatedColumnFormula>Tbl_ProjectPersCosts[[#This Row],[Costs Incurred during RP
(Basic Remuneration)]]/Tbl_ProjectPersCosts[[#This Row],[Maximum Declarable Day Equivalents]]</calculatedColumnFormula>
    </tableColumn>
    <tableColumn id="10" xr3:uid="{20AA40A7-0B05-4F04-BD8A-C802E02D175A}" name="Project Eligible Personnel Costs (Basic Remuneration)" totalsRowFunction="sum" dataDxfId="27" totalsRowDxfId="26">
      <calculatedColumnFormula>Tbl_ProjectPersCosts[[#This Row],[Daily Rate on National Projects]]*'Day-Equivalents'!J4</calculatedColumnFormula>
    </tableColumn>
    <tableColumn id="5" xr3:uid="{12AA9D75-B4D4-4EA0-84F9-332871C9BD14}" name="Costs Incurred during RP_x000a_(Additional Project  Remuneration)" totalsRowFunction="sum" dataDxfId="25" totalsRowDxfId="24">
      <calculatedColumnFormula>Tbl_CostIncurred[[#This Row],[Additional (Project) Remuneration]]</calculatedColumnFormula>
    </tableColumn>
    <tableColumn id="7" xr3:uid="{F4AA85D5-EC1C-4B7C-806A-942229EA1E4F}" name="Daily Rate on the Action" dataDxfId="23">
      <calculatedColumnFormula>Tbl_ProjectPersCosts[[#This Row],[Costs Incurred during RP
(Additional Project  Remuneration)]]/('Day-Equivalents'!I4*'Day-Equivalents'!E4)</calculatedColumnFormula>
    </tableColumn>
    <tableColumn id="8" xr3:uid="{873A7473-7A42-4F3E-973C-2A1D74B1A3C0}" name="AR&lt;NPR" dataDxfId="22">
      <calculatedColumnFormula>Tbl_ProjectPersCosts[[#This Row],[Daily Rate on the Action]]&lt;Tbl_ProjectPersCosts[[#This Row],[Daily Rate on National Projects]]</calculatedColumnFormula>
    </tableColumn>
    <tableColumn id="11" xr3:uid="{947AE511-5465-4DA4-8487-AFE4292D13E1}" name="Project Additional Remuneration" totalsRowFunction="sum" dataDxfId="21" totalsRowDxfId="20">
      <calculatedColumnFormula>IF(Tbl_ProjectPersCosts[[#This Row],[AR&lt;NPR]]=TRUE,Tbl_ProjectPersCosts[[#This Row],[Daily Rate on the Action]]*'Day-Equivalents'!J4,Tbl_ProjectPersCosts[[#This Row],[Daily Rate on National Projects]]*('Day-Equivalents'!J4))</calculatedColumnFormula>
    </tableColumn>
    <tableColumn id="9" xr3:uid="{D11B0271-F58A-4DB1-B956-0735BED7AFA4}" name="Total Personnel Project Costs" totalsRowFunction="sum" dataDxfId="19" totalsRowDxfId="18">
      <calculatedColumnFormula>Tbl_ProjectPersCosts[[#This Row],[Project Eligible Personnel Costs (Basic Remuneration)]]+Tbl_ProjectPersCosts[[#This Row],[Project Additional Remuneration]]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DAD5B-2DB3-4DCB-BADD-D088C9BFB1EF}" name="Tbl_CostIncurred" displayName="Tbl_CostIncurred" ref="A1:C17" totalsRowCount="1" headerRowDxfId="17">
  <autoFilter ref="A1:C16" xr:uid="{9A0DAD5B-2DB3-4DCB-BADD-D088C9BFB1EF}"/>
  <tableColumns count="3">
    <tableColumn id="1" xr3:uid="{92580558-753F-4125-A066-7CCE16C7EE4E}" name="Person Name" totalsRowLabel="Total"/>
    <tableColumn id="2" xr3:uid="{E86722C9-EF6F-4B11-8A35-DAC8C8879F8E}" name="Total personnel costs incurred during the RP" totalsRowFunction="sum" dataDxfId="16" totalsRowDxfId="15"/>
    <tableColumn id="7" xr3:uid="{9F1D53D6-82E1-4497-BCCC-4C264B4E36E8}" name="Additional (Project) Remuneration" totalsRowFunction="sum" dataDxfId="14" totalsRow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C34FB8-7932-40BC-AE1D-0F9574D3C5F3}" name="Tbl_DayEquivalents" displayName="Tbl_DayEquivalents" ref="A3:K8" totalsRowShown="0" headerRowDxfId="12" dataDxfId="11">
  <autoFilter ref="A3:K8" xr:uid="{18C34FB8-7932-40BC-AE1D-0F9574D3C5F3}"/>
  <tableColumns count="11">
    <tableColumn id="1" xr3:uid="{0EF36981-A0BF-4028-8A1D-3F49601364FB}" name="Personel" dataDxfId="10"/>
    <tableColumn id="2" xr3:uid="{2FB34651-936B-4D5A-BE08-745E92F89060}" name="Total number of months during the Reporting Period" dataDxfId="9"/>
    <tableColumn id="3" xr3:uid="{E1A832B3-A8DA-4CEB-B254-DFCE0BD31B9E}" name="Recruitment  Date_x000a_if after the 1-Jan-2024" dataDxfId="8"/>
    <tableColumn id="9" xr3:uid="{78F914F3-31BE-4273-A2E4-A2D037F0AC5A}" name="End of reporting period" dataDxfId="7"/>
    <tableColumn id="4" xr3:uid="{4D11D694-2470-4B24-87D8-CBFD740E54FF}" name="Time worked on the project (in % of total time)_x000a_(based on time-records-supported calculations)" dataDxfId="6"/>
    <tableColumn id="8" xr3:uid="{1589F989-3DEB-43B6-8B9B-1762003DFD45}" name="Termination Date" dataDxfId="5"/>
    <tableColumn id="5" xr3:uid="{FC0E23F2-DBAA-46AF-A377-50F6DCC45811}" name="Number of months the person was employed during the Reporting Period_x000a_(1 month = 30 days)" dataDxfId="4">
      <calculatedColumnFormula>(DATEDIF(C4,D4, "M")+1)</calculatedColumnFormula>
    </tableColumn>
    <tableColumn id="6" xr3:uid="{CF6D8DEB-3E8A-41F0-B012-94D608E38B87}" name="% of Full Time Equivalent" dataDxfId="3" dataCellStyle="Per cent"/>
    <tableColumn id="7" xr3:uid="{DA94C042-59D7-48CF-B898-310DD5C4B554}" name="Maximum Declarable Day-Equivalents" dataDxfId="2">
      <calculatedColumnFormula>(215/12)*G4*H4</calculatedColumnFormula>
    </tableColumn>
    <tableColumn id="10" xr3:uid="{437C29C8-75EC-427B-8089-CFC60CEF8F9E}" name="Actual Project Day-Equivalents" dataDxfId="1">
      <calculatedColumnFormula>Tbl_DayEquivalents[[#This Row],[Maximum Declarable Day-Equivalents]]*Tbl_DayEquivalents[[#This Row],[Time worked on the project (in % of total time)
(based on time-records-supported calculations)]]</calculatedColumnFormula>
    </tableColumn>
    <tableColumn id="11" xr3:uid="{A5D7B19E-042E-481B-96E7-47549DCE98B3}" name="PMs" dataDxfId="0">
      <calculatedColumnFormula>Tbl_DayEquivalents[[#This Row],[Actual Project Day-Equivalents]]/(215/12)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E0C8-E0F6-46DF-A687-E9933070D5D7}">
  <dimension ref="A1:K6"/>
  <sheetViews>
    <sheetView tabSelected="1" zoomScale="93" workbookViewId="0">
      <selection activeCell="K6" sqref="K6"/>
    </sheetView>
  </sheetViews>
  <sheetFormatPr defaultRowHeight="14.4" x14ac:dyDescent="0.3"/>
  <cols>
    <col min="1" max="1" width="17.33203125" customWidth="1"/>
    <col min="2" max="2" width="9.33203125" customWidth="1"/>
    <col min="3" max="3" width="15.88671875" customWidth="1"/>
    <col min="4" max="4" width="23.33203125" customWidth="1"/>
    <col min="5" max="5" width="14.5546875" customWidth="1"/>
    <col min="6" max="6" width="23" customWidth="1"/>
    <col min="7" max="7" width="22.109375" customWidth="1"/>
    <col min="8" max="8" width="16.6640625" customWidth="1"/>
    <col min="9" max="9" width="14" customWidth="1"/>
    <col min="10" max="10" width="15.88671875" customWidth="1"/>
    <col min="11" max="11" width="23.21875" customWidth="1"/>
  </cols>
  <sheetData>
    <row r="1" spans="1:11" ht="42" customHeight="1" x14ac:dyDescent="0.3">
      <c r="A1" s="3" t="s">
        <v>4</v>
      </c>
      <c r="B1" s="3" t="s">
        <v>5</v>
      </c>
      <c r="C1" s="3" t="s">
        <v>0</v>
      </c>
      <c r="D1" s="3" t="s">
        <v>23</v>
      </c>
      <c r="E1" s="3" t="s">
        <v>9</v>
      </c>
      <c r="F1" s="3" t="s">
        <v>30</v>
      </c>
      <c r="G1" s="3" t="s">
        <v>24</v>
      </c>
      <c r="H1" s="3" t="s">
        <v>15</v>
      </c>
      <c r="I1" s="3" t="s">
        <v>27</v>
      </c>
      <c r="J1" s="3" t="s">
        <v>26</v>
      </c>
      <c r="K1" s="3" t="s">
        <v>10</v>
      </c>
    </row>
    <row r="2" spans="1:11" x14ac:dyDescent="0.3">
      <c r="A2" t="s">
        <v>11</v>
      </c>
      <c r="B2" s="2" t="s">
        <v>6</v>
      </c>
      <c r="C2" s="5">
        <f>'Day-Equivalents'!$I4</f>
        <v>266.95833333333337</v>
      </c>
      <c r="D2" s="4">
        <f>Tbl_CostIncurred[[#This Row],[Total personnel costs incurred during the RP]]</f>
        <v>100000</v>
      </c>
      <c r="E2" s="4">
        <f>Tbl_ProjectPersCosts[[#This Row],[Costs Incurred during RP
(Basic Remuneration)]]/Tbl_ProjectPersCosts[[#This Row],[Maximum Declarable Day Equivalents]]</f>
        <v>374.59029186826905</v>
      </c>
      <c r="F2" s="4">
        <f>Tbl_ProjectPersCosts[[#This Row],[Daily Rate on National Projects]]*'Day-Equivalents'!J4</f>
        <v>40000.000000000007</v>
      </c>
      <c r="G2" s="4">
        <f>Tbl_CostIncurred[[#This Row],[Additional (Project) Remuneration]]</f>
        <v>42923</v>
      </c>
      <c r="H2" s="4">
        <f>Tbl_ProjectPersCosts[[#This Row],[Costs Incurred during RP
(Additional Project  Remuneration)]]/('Day-Equivalents'!I4*'Day-Equivalents'!E4)</f>
        <v>401.96347744654275</v>
      </c>
      <c r="I2" s="4" t="b">
        <f>Tbl_ProjectPersCosts[[#This Row],[Daily Rate on the Action]]&lt;Tbl_ProjectPersCosts[[#This Row],[Daily Rate on National Projects]]</f>
        <v>0</v>
      </c>
      <c r="J2" s="4">
        <f>IF(Tbl_ProjectPersCosts[[#This Row],[AR&lt;NPR]]=TRUE,Tbl_ProjectPersCosts[[#This Row],[Daily Rate on the Action]]*'Day-Equivalents'!J4,Tbl_ProjectPersCosts[[#This Row],[Daily Rate on National Projects]]*('Day-Equivalents'!J4))</f>
        <v>40000.000000000007</v>
      </c>
      <c r="K2" s="6">
        <f>Tbl_ProjectPersCosts[[#This Row],[Project Eligible Personnel Costs (Basic Remuneration)]]+Tbl_ProjectPersCosts[[#This Row],[Project Additional Remuneration]]</f>
        <v>80000.000000000015</v>
      </c>
    </row>
    <row r="3" spans="1:11" x14ac:dyDescent="0.3">
      <c r="A3" t="s">
        <v>12</v>
      </c>
      <c r="B3" s="2" t="s">
        <v>6</v>
      </c>
      <c r="C3" s="5">
        <f>'Day-Equivalents'!$I5</f>
        <v>304.58333333333337</v>
      </c>
      <c r="D3" s="4">
        <f>Tbl_CostIncurred[[#This Row],[Total personnel costs incurred during the RP]]</f>
        <v>75000</v>
      </c>
      <c r="E3" s="4">
        <f>Tbl_ProjectPersCosts[[#This Row],[Costs Incurred during RP
(Basic Remuneration)]]/Tbl_ProjectPersCosts[[#This Row],[Maximum Declarable Day Equivalents]]</f>
        <v>246.2380300957592</v>
      </c>
      <c r="F3" s="4">
        <f>Tbl_ProjectPersCosts[[#This Row],[Daily Rate on National Projects]]*'Day-Equivalents'!J5</f>
        <v>75000</v>
      </c>
      <c r="G3" s="4">
        <f>Tbl_CostIncurred[[#This Row],[Additional (Project) Remuneration]]</f>
        <v>14500</v>
      </c>
      <c r="H3" s="4">
        <f>Tbl_ProjectPersCosts[[#This Row],[Costs Incurred during RP
(Additional Project  Remuneration)]]/('Day-Equivalents'!I5*'Day-Equivalents'!E5)</f>
        <v>47.60601915184678</v>
      </c>
      <c r="I3" s="4" t="b">
        <f>Tbl_ProjectPersCosts[[#This Row],[Daily Rate on the Action]]&lt;Tbl_ProjectPersCosts[[#This Row],[Daily Rate on National Projects]]</f>
        <v>1</v>
      </c>
      <c r="J3" s="4">
        <f>IF(Tbl_ProjectPersCosts[[#This Row],[AR&lt;NPR]]=TRUE,Tbl_ProjectPersCosts[[#This Row],[Daily Rate on the Action]]*'Day-Equivalents'!J5,Tbl_ProjectPersCosts[[#This Row],[Daily Rate on National Projects]]*('Day-Equivalents'!J5))</f>
        <v>14500</v>
      </c>
      <c r="K3" s="6">
        <f>Tbl_ProjectPersCosts[[#This Row],[Project Eligible Personnel Costs (Basic Remuneration)]]+Tbl_ProjectPersCosts[[#This Row],[Project Additional Remuneration]]</f>
        <v>89500</v>
      </c>
    </row>
    <row r="4" spans="1:11" x14ac:dyDescent="0.3">
      <c r="A4" t="s">
        <v>13</v>
      </c>
      <c r="B4" s="2" t="s">
        <v>6</v>
      </c>
      <c r="C4" s="5">
        <f>SUM('Day-Equivalents'!$I$6,'Day-Equivalents'!$I$7)</f>
        <v>225.75</v>
      </c>
      <c r="D4" s="4">
        <f>Tbl_CostIncurred[[#This Row],[Total personnel costs incurred during the RP]]</f>
        <v>49000</v>
      </c>
      <c r="E4" s="4">
        <f>Tbl_ProjectPersCosts[[#This Row],[Costs Incurred during RP
(Basic Remuneration)]]/Tbl_ProjectPersCosts[[#This Row],[Maximum Declarable Day Equivalents]]</f>
        <v>217.05426356589146</v>
      </c>
      <c r="F4" s="4">
        <f>Tbl_ProjectPersCosts[[#This Row],[Daily Rate on National Projects]]*'Day-Equivalents'!J6</f>
        <v>6533.333333333333</v>
      </c>
      <c r="G4" s="4">
        <f>Tbl_CostIncurred[[#This Row],[Additional (Project) Remuneration]]</f>
        <v>10000</v>
      </c>
      <c r="H4" s="4">
        <f>Tbl_ProjectPersCosts[[#This Row],[Costs Incurred during RP
(Additional Project  Remuneration)]]/('Day-Equivalents'!I6*'Day-Equivalents'!E6)</f>
        <v>332.22591362126246</v>
      </c>
      <c r="I4" s="4" t="b">
        <f>Tbl_ProjectPersCosts[[#This Row],[Daily Rate on the Action]]&lt;Tbl_ProjectPersCosts[[#This Row],[Daily Rate on National Projects]]</f>
        <v>0</v>
      </c>
      <c r="J4" s="4">
        <f>IF(Tbl_ProjectPersCosts[[#This Row],[AR&lt;NPR]]=TRUE,Tbl_ProjectPersCosts[[#This Row],[Daily Rate on the Action]]*'Day-Equivalents'!J6,Tbl_ProjectPersCosts[[#This Row],[Daily Rate on National Projects]]*('Day-Equivalents'!J6))</f>
        <v>6533.333333333333</v>
      </c>
      <c r="K4" s="6">
        <f>Tbl_ProjectPersCosts[[#This Row],[Project Eligible Personnel Costs (Basic Remuneration)]]+Tbl_ProjectPersCosts[[#This Row],[Project Additional Remuneration]]</f>
        <v>13066.666666666666</v>
      </c>
    </row>
    <row r="5" spans="1:11" x14ac:dyDescent="0.3">
      <c r="A5" t="s">
        <v>14</v>
      </c>
      <c r="B5" s="2" t="s">
        <v>6</v>
      </c>
      <c r="C5" s="5">
        <f>'Day-Equivalents'!$I6</f>
        <v>150.5</v>
      </c>
      <c r="D5" s="4">
        <f>Tbl_CostIncurred[[#This Row],[Total personnel costs incurred during the RP]]</f>
        <v>100000</v>
      </c>
      <c r="E5" s="4">
        <f>Tbl_ProjectPersCosts[[#This Row],[Costs Incurred during RP
(Basic Remuneration)]]/('Day-Equivalents'!I6+'Day-Equivalents'!I7)</f>
        <v>442.96788482834995</v>
      </c>
      <c r="F5" s="4">
        <f>Tbl_ProjectPersCosts[[#This Row],[Daily Rate on National Projects]]*'Day-Equivalents'!J7</f>
        <v>16666.666666666672</v>
      </c>
      <c r="G5" s="4">
        <f>Tbl_CostIncurred[[#This Row],[Additional (Project) Remuneration]]</f>
        <v>45000</v>
      </c>
      <c r="H5" s="4">
        <f>Tbl_ProjectPersCosts[[#This Row],[Costs Incurred during RP
(Additional Project  Remuneration)]]/('Day-Equivalents'!J6+'Day-Equivalents'!J7)</f>
        <v>664.45182724252481</v>
      </c>
      <c r="I5" s="4" t="b">
        <f>Tbl_ProjectPersCosts[[#This Row],[Daily Rate on the Action]]&lt;Tbl_ProjectPersCosts[[#This Row],[Daily Rate on National Projects]]</f>
        <v>0</v>
      </c>
      <c r="J5" s="4">
        <f>IF(Tbl_ProjectPersCosts[[#This Row],[AR&lt;NPR]]=TRUE,Tbl_ProjectPersCosts[[#This Row],[Daily Rate on the Action]]*'Day-Equivalents'!J7,Tbl_ProjectPersCosts[[#This Row],[Daily Rate on National Projects]]*('Day-Equivalents'!J7))</f>
        <v>16666.666666666672</v>
      </c>
      <c r="K5" s="6">
        <f>Tbl_ProjectPersCosts[[#This Row],[Project Eligible Personnel Costs (Basic Remuneration)]]+Tbl_ProjectPersCosts[[#This Row],[Project Additional Remuneration]]</f>
        <v>33333.333333333343</v>
      </c>
    </row>
    <row r="6" spans="1:11" x14ac:dyDescent="0.3">
      <c r="A6" t="s">
        <v>7</v>
      </c>
      <c r="B6" s="2"/>
      <c r="C6" s="1"/>
      <c r="D6" s="4">
        <f>SUBTOTAL(109,Tbl_ProjectPersCosts[Costs Incurred during RP
(Basic Remuneration)])</f>
        <v>324000</v>
      </c>
      <c r="E6" s="4"/>
      <c r="F6" s="4">
        <f>SUBTOTAL(109,Tbl_ProjectPersCosts[Project Eligible Personnel Costs (Basic Remuneration)])</f>
        <v>138200</v>
      </c>
      <c r="G6" s="4">
        <f>SUBTOTAL(109,Tbl_ProjectPersCosts[Costs Incurred during RP
(Additional Project  Remuneration)])</f>
        <v>112423</v>
      </c>
      <c r="J6" s="4">
        <f>SUBTOTAL(109,Tbl_ProjectPersCosts[Project Additional Remuneration])</f>
        <v>77700.000000000015</v>
      </c>
      <c r="K6" s="4">
        <f>SUBTOTAL(109,Tbl_ProjectPersCosts[Total Personnel Project Costs])</f>
        <v>215900</v>
      </c>
    </row>
  </sheetData>
  <sheetProtection algorithmName="SHA-512" hashValue="x0jADiTcfFzXDBeDrEGsWRyhLuPycJ4KbA2D8XuLD8s10uCttx9K5XZlP/f9tkg2hjoWiAR14Yn2rcR5HpN9Ow==" saltValue="6ht7hfKxtE4030YkilEGRw==" spinCount="100000" sheet="1" sort="0" autoFilter="0" pivotTables="0"/>
  <dataValidations count="1">
    <dataValidation type="list" allowBlank="1" showInputMessage="1" showErrorMessage="1" sqref="B2:B5" xr:uid="{49FEAA43-8AB3-4973-B99A-4077131B7013}">
      <formula1>"A1,A2,A3,A4"</formula1>
    </dataValidation>
  </dataValidations>
  <pageMargins left="0.7" right="0.7" top="0.75" bottom="0.75" header="0.3" footer="0.3"/>
  <ignoredErrors>
    <ignoredError sqref="D2 H5 E5" calculatedColumn="1"/>
  </ignoredErrors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6FB2-160E-47A8-8AAE-2B940F2E0C1E}">
  <dimension ref="A1:C18"/>
  <sheetViews>
    <sheetView workbookViewId="0">
      <selection activeCell="B10" sqref="B10"/>
    </sheetView>
  </sheetViews>
  <sheetFormatPr defaultRowHeight="14.4" x14ac:dyDescent="0.3"/>
  <cols>
    <col min="1" max="1" width="24.109375" customWidth="1"/>
    <col min="2" max="2" width="17.33203125" customWidth="1"/>
    <col min="3" max="3" width="28.33203125" customWidth="1"/>
  </cols>
  <sheetData>
    <row r="1" spans="1:3" ht="43.2" x14ac:dyDescent="0.3">
      <c r="A1" s="3" t="s">
        <v>4</v>
      </c>
      <c r="B1" s="3" t="s">
        <v>25</v>
      </c>
      <c r="C1" s="3" t="s">
        <v>8</v>
      </c>
    </row>
    <row r="2" spans="1:3" x14ac:dyDescent="0.3">
      <c r="A2" t="s">
        <v>11</v>
      </c>
      <c r="B2" s="4">
        <v>100000</v>
      </c>
      <c r="C2" s="4">
        <v>42923</v>
      </c>
    </row>
    <row r="3" spans="1:3" x14ac:dyDescent="0.3">
      <c r="A3" t="s">
        <v>12</v>
      </c>
      <c r="B3" s="4">
        <v>75000</v>
      </c>
      <c r="C3" s="4">
        <v>14500</v>
      </c>
    </row>
    <row r="4" spans="1:3" x14ac:dyDescent="0.3">
      <c r="A4" t="s">
        <v>13</v>
      </c>
      <c r="B4" s="4">
        <v>49000</v>
      </c>
      <c r="C4" s="4">
        <v>10000</v>
      </c>
    </row>
    <row r="5" spans="1:3" x14ac:dyDescent="0.3">
      <c r="A5" t="s">
        <v>14</v>
      </c>
      <c r="B5" s="4">
        <v>100000</v>
      </c>
      <c r="C5" s="4">
        <v>45000</v>
      </c>
    </row>
    <row r="6" spans="1:3" x14ac:dyDescent="0.3">
      <c r="B6" s="4"/>
      <c r="C6" s="4"/>
    </row>
    <row r="7" spans="1:3" x14ac:dyDescent="0.3">
      <c r="B7" s="4"/>
      <c r="C7" s="4"/>
    </row>
    <row r="8" spans="1:3" x14ac:dyDescent="0.3">
      <c r="B8" s="4"/>
      <c r="C8" s="4"/>
    </row>
    <row r="9" spans="1:3" x14ac:dyDescent="0.3">
      <c r="B9" s="4"/>
      <c r="C9" s="4"/>
    </row>
    <row r="10" spans="1:3" x14ac:dyDescent="0.3">
      <c r="B10" s="4"/>
      <c r="C10" s="4"/>
    </row>
    <row r="11" spans="1:3" x14ac:dyDescent="0.3">
      <c r="B11" s="4"/>
      <c r="C11" s="4"/>
    </row>
    <row r="12" spans="1:3" x14ac:dyDescent="0.3">
      <c r="B12" s="4"/>
      <c r="C12" s="4"/>
    </row>
    <row r="13" spans="1:3" x14ac:dyDescent="0.3">
      <c r="B13" s="4"/>
      <c r="C13" s="4"/>
    </row>
    <row r="14" spans="1:3" x14ac:dyDescent="0.3">
      <c r="B14" s="4"/>
      <c r="C14" s="4"/>
    </row>
    <row r="15" spans="1:3" x14ac:dyDescent="0.3">
      <c r="B15" s="4"/>
      <c r="C15" s="4"/>
    </row>
    <row r="16" spans="1:3" x14ac:dyDescent="0.3">
      <c r="B16" s="4"/>
      <c r="C16" s="4"/>
    </row>
    <row r="17" spans="1:3" x14ac:dyDescent="0.3">
      <c r="A17" t="s">
        <v>7</v>
      </c>
      <c r="B17" s="4">
        <f>SUBTOTAL(109,Tbl_CostIncurred[Total personnel costs incurred during the RP])</f>
        <v>324000</v>
      </c>
      <c r="C17" s="4">
        <f>SUBTOTAL(109,Tbl_CostIncurred[Additional (Project) Remuneration])</f>
        <v>112423</v>
      </c>
    </row>
    <row r="18" spans="1:3" x14ac:dyDescent="0.3">
      <c r="B18" s="4"/>
    </row>
  </sheetData>
  <sheetProtection algorithmName="SHA-512" hashValue="olI51WvA31A3SsB1duc9361r4USkaAyy/4onrf4gJDgMAkWE66jjGt2ZCmgEvH2MdMHRycQJ8yEh+ihJy7qEmw==" saltValue="jPUw1R/o4Ly2VK0OwQfUAA==" spinCount="100000" sheet="1"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F11E-E168-4CC2-A07F-9084ED64C51E}">
  <dimension ref="A1:K8"/>
  <sheetViews>
    <sheetView topLeftCell="A2" workbookViewId="0">
      <selection activeCell="G6" sqref="G6"/>
    </sheetView>
  </sheetViews>
  <sheetFormatPr defaultRowHeight="14.4" x14ac:dyDescent="0.3"/>
  <cols>
    <col min="1" max="1" width="10.5546875" style="7" customWidth="1"/>
    <col min="2" max="2" width="19.33203125" style="7" customWidth="1"/>
    <col min="3" max="3" width="27.21875" style="7" customWidth="1"/>
    <col min="4" max="4" width="24.33203125" style="7" bestFit="1" customWidth="1"/>
    <col min="5" max="5" width="24" style="7" customWidth="1"/>
    <col min="6" max="6" width="19.77734375" style="7" bestFit="1" customWidth="1"/>
    <col min="7" max="7" width="21.109375" style="7" customWidth="1"/>
    <col min="8" max="8" width="16.88671875" style="7" customWidth="1"/>
    <col min="9" max="9" width="18.21875" style="7" customWidth="1"/>
    <col min="10" max="10" width="19.109375" style="7" bestFit="1" customWidth="1"/>
    <col min="11" max="16384" width="8.88671875" style="7"/>
  </cols>
  <sheetData>
    <row r="1" spans="1:11" x14ac:dyDescent="0.3">
      <c r="B1" s="7" t="s">
        <v>1</v>
      </c>
    </row>
    <row r="3" spans="1:11" ht="113.4" customHeight="1" x14ac:dyDescent="0.3">
      <c r="A3" s="8" t="s">
        <v>19</v>
      </c>
      <c r="B3" s="9" t="s">
        <v>22</v>
      </c>
      <c r="C3" s="9" t="s">
        <v>17</v>
      </c>
      <c r="D3" s="9" t="s">
        <v>18</v>
      </c>
      <c r="E3" s="10" t="s">
        <v>20</v>
      </c>
      <c r="F3" s="9" t="s">
        <v>16</v>
      </c>
      <c r="G3" s="9" t="s">
        <v>21</v>
      </c>
      <c r="H3" s="9" t="s">
        <v>3</v>
      </c>
      <c r="I3" s="9" t="s">
        <v>2</v>
      </c>
      <c r="J3" s="9" t="s">
        <v>28</v>
      </c>
      <c r="K3" s="21" t="s">
        <v>29</v>
      </c>
    </row>
    <row r="4" spans="1:11" x14ac:dyDescent="0.3">
      <c r="A4" s="7" t="s">
        <v>11</v>
      </c>
      <c r="B4" s="11">
        <v>17</v>
      </c>
      <c r="C4" s="12">
        <v>45355</v>
      </c>
      <c r="D4" s="12">
        <v>45808</v>
      </c>
      <c r="E4" s="13">
        <v>0.4</v>
      </c>
      <c r="F4" s="12"/>
      <c r="G4" s="19">
        <f>(DATEDIF(C4,D4, "M")+1)-3/30</f>
        <v>14.9</v>
      </c>
      <c r="H4" s="15">
        <v>1</v>
      </c>
      <c r="I4" s="16">
        <f>(215/12)*G4*H4</f>
        <v>266.95833333333337</v>
      </c>
      <c r="J4" s="17">
        <f>Tbl_DayEquivalents[[#This Row],[Maximum Declarable Day-Equivalents]]*Tbl_DayEquivalents[[#This Row],[Time worked on the project (in % of total time)
(based on time-records-supported calculations)]]</f>
        <v>106.78333333333336</v>
      </c>
      <c r="K4" s="22">
        <f>Tbl_DayEquivalents[[#This Row],[Actual Project Day-Equivalents]]/(215/12)</f>
        <v>5.9600000000000009</v>
      </c>
    </row>
    <row r="5" spans="1:11" x14ac:dyDescent="0.3">
      <c r="A5" s="7" t="s">
        <v>12</v>
      </c>
      <c r="B5" s="11">
        <v>17</v>
      </c>
      <c r="C5" s="12">
        <v>45292</v>
      </c>
      <c r="D5" s="12">
        <v>45808</v>
      </c>
      <c r="E5" s="13">
        <v>1</v>
      </c>
      <c r="F5" s="12"/>
      <c r="G5" s="18">
        <f>(DATEDIF(C5,D5, "M")+1)</f>
        <v>17</v>
      </c>
      <c r="H5" s="15">
        <v>1</v>
      </c>
      <c r="I5" s="16">
        <f t="shared" ref="I5:I6" si="0">(215/12)*G5*H5</f>
        <v>304.58333333333337</v>
      </c>
      <c r="J5" s="18">
        <f>Tbl_DayEquivalents[[#This Row],[Maximum Declarable Day-Equivalents]]*Tbl_DayEquivalents[[#This Row],[Time worked on the project (in % of total time)
(based on time-records-supported calculations)]]</f>
        <v>304.58333333333337</v>
      </c>
      <c r="K5" s="22">
        <f>Tbl_DayEquivalents[[#This Row],[Actual Project Day-Equivalents]]/(215/12)</f>
        <v>17</v>
      </c>
    </row>
    <row r="6" spans="1:11" x14ac:dyDescent="0.3">
      <c r="A6" s="7" t="s">
        <v>13</v>
      </c>
      <c r="B6" s="14">
        <v>12</v>
      </c>
      <c r="C6" s="12">
        <v>45292</v>
      </c>
      <c r="D6" s="12">
        <v>45808</v>
      </c>
      <c r="E6" s="13">
        <v>0.2</v>
      </c>
      <c r="F6" s="12">
        <v>45657</v>
      </c>
      <c r="G6" s="18">
        <f>(DATEDIF(C6,F6, "M")+1)</f>
        <v>12</v>
      </c>
      <c r="H6" s="15">
        <v>0.7</v>
      </c>
      <c r="I6" s="5">
        <f t="shared" si="0"/>
        <v>150.5</v>
      </c>
      <c r="J6" s="17">
        <f>Tbl_DayEquivalents[[#This Row],[Maximum Declarable Day-Equivalents]]*Tbl_DayEquivalents[[#This Row],[Time worked on the project (in % of total time)
(based on time-records-supported calculations)]]</f>
        <v>30.1</v>
      </c>
      <c r="K6" s="22">
        <f>Tbl_DayEquivalents[[#This Row],[Actual Project Day-Equivalents]]/(215/12)</f>
        <v>1.68</v>
      </c>
    </row>
    <row r="7" spans="1:11" x14ac:dyDescent="0.3">
      <c r="A7" s="7" t="s">
        <v>13</v>
      </c>
      <c r="B7" s="19">
        <f>(DATEDIF(Tbl_DayEquivalents[[#This Row],[Recruitment  Date
if after the 1-Jan-2024]],F7,"M")+1)+6/30</f>
        <v>4.2</v>
      </c>
      <c r="C7" s="12">
        <v>45658</v>
      </c>
      <c r="D7" s="12">
        <v>45808</v>
      </c>
      <c r="E7" s="13">
        <v>0.5</v>
      </c>
      <c r="F7" s="12">
        <v>45753</v>
      </c>
      <c r="G7" s="19">
        <f>(DATEDIF(C7,F7, "M")+1)+6/30</f>
        <v>4.2</v>
      </c>
      <c r="H7" s="15">
        <v>1</v>
      </c>
      <c r="I7" s="16">
        <f>(215/12)*G7*H7</f>
        <v>75.250000000000014</v>
      </c>
      <c r="J7" s="18">
        <f>Tbl_DayEquivalents[[#This Row],[Maximum Declarable Day-Equivalents]]*Tbl_DayEquivalents[[#This Row],[Time worked on the project (in % of total time)
(based on time-records-supported calculations)]]</f>
        <v>37.625000000000007</v>
      </c>
      <c r="K7" s="22">
        <f>Tbl_DayEquivalents[[#This Row],[Actual Project Day-Equivalents]]/(215/12)</f>
        <v>2.1</v>
      </c>
    </row>
    <row r="8" spans="1:11" x14ac:dyDescent="0.3">
      <c r="A8" s="7" t="s">
        <v>14</v>
      </c>
      <c r="B8" s="11">
        <v>17</v>
      </c>
      <c r="C8" s="12">
        <v>45292</v>
      </c>
      <c r="D8" s="12">
        <v>45808</v>
      </c>
      <c r="E8" s="13">
        <v>1</v>
      </c>
      <c r="F8" s="12"/>
      <c r="G8" s="18">
        <f t="shared" ref="G4:G8" si="1">(DATEDIF(C8,D8, "M")+1)</f>
        <v>17</v>
      </c>
      <c r="H8" s="20">
        <f>2/8</f>
        <v>0.25</v>
      </c>
      <c r="I8" s="16">
        <f>(215/12)*G8*H8</f>
        <v>76.145833333333343</v>
      </c>
      <c r="J8" s="18">
        <f>Tbl_DayEquivalents[[#This Row],[Maximum Declarable Day-Equivalents]]*Tbl_DayEquivalents[[#This Row],[Time worked on the project (in % of total time)
(based on time-records-supported calculations)]]</f>
        <v>76.145833333333343</v>
      </c>
      <c r="K8" s="22">
        <f>Tbl_DayEquivalents[[#This Row],[Actual Project Day-Equivalents]]/(215/12)</f>
        <v>4.25</v>
      </c>
    </row>
  </sheetData>
  <sheetProtection algorithmName="SHA-512" hashValue="YS1+5ujy4brtFaGuYfU43DbyNCp1eVL7jVx1mHhhtzXR/tr0/HZLIKn5OxMTkoK3wchmUZ46ZNQHYiVMATFkRg==" saltValue="99iE1ushufaGgNbK6vGGNA==" spinCount="100000" sheet="1" sort="0" autoFilter="0" pivotTables="0"/>
  <phoneticPr fontId="2" type="noConversion"/>
  <pageMargins left="0.7" right="0.7" top="0.75" bottom="0.75" header="0.3" footer="0.3"/>
  <ignoredErrors>
    <ignoredError sqref="G4:G7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Personnel Project Costs</vt:lpstr>
      <vt:lpstr>Cost Incurred</vt:lpstr>
      <vt:lpstr>Day-Equivalents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Dishkova</dc:creator>
  <cp:lastModifiedBy>Sara Dishkova</cp:lastModifiedBy>
  <dcterms:created xsi:type="dcterms:W3CDTF">2025-04-04T12:34:28Z</dcterms:created>
  <dcterms:modified xsi:type="dcterms:W3CDTF">2025-06-27T16:43:09Z</dcterms:modified>
</cp:coreProperties>
</file>